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sıl Kullanılır" state="visible" r:id="rId4"/>
    <sheet sheetId="2" name="Dakika Ücreti" state="visible" r:id="rId5"/>
    <sheet sheetId="3" name="Kesim Hızları" state="visible" r:id="rId6"/>
    <sheet sheetId="4" name="Teklif" state="visible" r:id="rId7"/>
  </sheets>
  <calcPr calcId="171027" fullCalcOnLoad="1"/>
</workbook>
</file>

<file path=xl/sharedStrings.xml><?xml version="1.0" encoding="utf-8"?>
<sst xmlns="http://schemas.openxmlformats.org/spreadsheetml/2006/main" count="132" uniqueCount="99">
  <si>
    <t>Lazer Kesim Maliyet Hesaplama Şablonu</t>
  </si>
  <si>
    <t>LazerCRM Akademi · https://lazercrm.com.tr · Ücretsiz kullanım içindir.</t>
  </si>
  <si>
    <t/>
  </si>
  <si>
    <t>Sarı hücreler girdi, mavi hücreler hesaplanan sonuçtur. Formül hücrelerini değiştirmeyin.</t>
  </si>
  <si>
    <t>1) "Dakika Ücreti" sayfasına makine yatırımınızı, aylık giderlerinizi, aylık çalışma saatinizi, elektrik ve gaz giderinizi girin. Sayfa makine saat maliyetini, dakika maliyetini ve kâr marjı eklenmiş dakika satış ücretini hesaplar.</t>
  </si>
  <si>
    <t>2) "Teklif" sayfasında malzeme kg fiyatlarını (H4:J7) güncelleyin. Malzeme müşteriden geliyorsa kg fiyatını 0 yazın; yalnız kesim işçiliği fiyatlanır.</t>
  </si>
  <si>
    <t>3) Parça satırlarını doldurun: kesim uzunluğu (m/parça) ve delik (patlatma) sayısını CAM/nesting programınızdan alın. Kesim hızı ve delme süresini "Kesim Hızları" sayfasından ya da makinenizin kesim tablosundan yazın.</t>
  </si>
  <si>
    <t>4) Parça süresi = (kesim uzunluğu ÷ kesim hızı + delik sayısı × delme süresi ÷ 60) × (1 + boşta hareket payı).</t>
  </si>
  <si>
    <t>5) Malzeme = en × boy × kalınlık × yoğunluk ÷ 1.000.000 × adet × (1 + fire) × kg fiyatı × (1 + malzeme kâr payı).</t>
  </si>
  <si>
    <t>6) Genel toplam, minimum iş bedelinin altına düşmez; KDV ayrıca eklenir.</t>
  </si>
  <si>
    <t>Not: "Kesim Hızları" sayfasındaki değerler 3, 6 ve 12 kW fiber lazerler için yaklaşık başlangıç değerleridir; makine, nozul, odak ve sac kalitesine göre ±%30 değişir. Teklifte makinenizin kesim parametre tablosu esastır.</t>
  </si>
  <si>
    <t>Örnek tutarlar (yatırım, giderler, kg fiyatları) yalnız örnektir; kendi değerlerinizle değiştirin.</t>
  </si>
  <si>
    <t>Bu hesabı her teklifte elle yapmak yerine: LazerCRM, Metalix/MetalX kesim raporundan kesim süresini ve ağırlığı okur, fiyatı sizin dakika ve kg ücretlerinizle hesaplar ve logolu PDF teklif hazırlar. → https://lazercrm.com.tr/urunler</t>
  </si>
  <si>
    <t>Ücretsiz online hesaplayıcı: https://lazercrm.com.tr/hesaplama/lazer-kesim-maliyet-hesaplama</t>
  </si>
  <si>
    <t>Makine dakika ücreti hesabı</t>
  </si>
  <si>
    <t>Girdiler</t>
  </si>
  <si>
    <t>Açıklama</t>
  </si>
  <si>
    <t>Makine yatırım bedeli (TL)</t>
  </si>
  <si>
    <t>Makine + kurulum + yardımcı ekipman</t>
  </si>
  <si>
    <t>Amortisman süresi (yıl)</t>
  </si>
  <si>
    <t>Aylık çalışma saati (saat)</t>
  </si>
  <si>
    <t>Gerçekte kesim yapılan saat; mesai değil</t>
  </si>
  <si>
    <t>Aylık kira payı (TL)</t>
  </si>
  <si>
    <t>Makinenin kapladığı alanın payı</t>
  </si>
  <si>
    <t>Aylık personel gideri (TL)</t>
  </si>
  <si>
    <t>Operatör(ler) toplam maliyeti</t>
  </si>
  <si>
    <t>Aylık bakım ve sarf (TL)</t>
  </si>
  <si>
    <t>Nozul, koruyucu cam, seramik, servis</t>
  </si>
  <si>
    <t>Aylık genel gider payı (TL)</t>
  </si>
  <si>
    <t>Yönetim, muhasebe, sigorta vb.</t>
  </si>
  <si>
    <t>Toplam güç: lazer + chiller + kompresör (kW)</t>
  </si>
  <si>
    <t>Kesim sırasında çekilen ortalama güç</t>
  </si>
  <si>
    <t>Elektrik birim fiyatı (TL/kWh)</t>
  </si>
  <si>
    <t>Gaz maliyeti (TL/saat)</t>
  </si>
  <si>
    <t>Oksijen/azot/hava ortalaması; gaza göre ayrı ücret önerilir</t>
  </si>
  <si>
    <t>Kâr marjı (%)</t>
  </si>
  <si>
    <t>Sonuçlar</t>
  </si>
  <si>
    <t>Aylık amortisman (TL)</t>
  </si>
  <si>
    <t>Saatlik sabit gider (TL/saat)</t>
  </si>
  <si>
    <t>Saatlik elektrik (TL/saat)</t>
  </si>
  <si>
    <t>Makine saat maliyeti (TL/saat)</t>
  </si>
  <si>
    <t>Dakika maliyeti (TL/dk)</t>
  </si>
  <si>
    <t>Dakika satış ücreti (TL/dk)</t>
  </si>
  <si>
    <t>Kapasite etkisi: aylık çalışma saati düştükçe sabit giderler daha az saate bölünür ve dakika maliyeti yükselir. B5'i 120 ve 240 yapıp sonucu karşılaştırın.</t>
  </si>
  <si>
    <t>Yaklaşık fiber lazer kesim hızları (m/dk) — başlangıç değeri, makine tablonuzla değiştirin</t>
  </si>
  <si>
    <t>Siyah sac · oksijen</t>
  </si>
  <si>
    <t>Siyah sac · hava/azot</t>
  </si>
  <si>
    <t>Kalınlık (mm)</t>
  </si>
  <si>
    <t>3 kW</t>
  </si>
  <si>
    <t>6 kW</t>
  </si>
  <si>
    <t>12 kW</t>
  </si>
  <si>
    <t>–</t>
  </si>
  <si>
    <t>Alüminyum · azot</t>
  </si>
  <si>
    <t>Paslanmaz 304 · azot</t>
  </si>
  <si>
    <t>Galvaniz · azot/hava</t>
  </si>
  <si>
    <t>Delme (patlatma) süresi, yaklaşık</t>
  </si>
  <si>
    <t>sn/delik</t>
  </si>
  <si>
    <t>Değerler kesim kalitesi, nozul, odak, sac kalitesi ve üreticiye göre ±%30 değişir. Boşta hareket ve yavaşlama için %10-20 pay eklenir (Teklif!E4).</t>
  </si>
  <si>
    <t>Lazer kesim fiyat teklifi</t>
  </si>
  <si>
    <t>Müşteri</t>
  </si>
  <si>
    <t>Örnek Makina Ltd.</t>
  </si>
  <si>
    <t>Dakika ücreti (TL/dk)</t>
  </si>
  <si>
    <t>Malzeme</t>
  </si>
  <si>
    <t>Yoğunluk (g/cm³)</t>
  </si>
  <si>
    <t>Kg fiyatı (TL)</t>
  </si>
  <si>
    <t>Teklif no</t>
  </si>
  <si>
    <t>T-2026-001</t>
  </si>
  <si>
    <t>Boşta hareket payı</t>
  </si>
  <si>
    <t>Siyah sac</t>
  </si>
  <si>
    <t>Tarih</t>
  </si>
  <si>
    <t>Fire oranı</t>
  </si>
  <si>
    <t>Paslanmaz</t>
  </si>
  <si>
    <t>Malzeme kâr payı</t>
  </si>
  <si>
    <t>Alüminyum</t>
  </si>
  <si>
    <t>KDV</t>
  </si>
  <si>
    <t>Galvaniz</t>
  </si>
  <si>
    <t>Minimum iş bedeli (TL)</t>
  </si>
  <si>
    <t>Malzeme müşteriden geliyorsa kg fiyatını 0 yazın.</t>
  </si>
  <si>
    <t>Parça adı</t>
  </si>
  <si>
    <t>Adet</t>
  </si>
  <si>
    <t>En (mm)</t>
  </si>
  <si>
    <t>Boy (mm)</t>
  </si>
  <si>
    <t>Kesim uzunluğu (m/parça)</t>
  </si>
  <si>
    <t>Delik sayısı</t>
  </si>
  <si>
    <t>Kesim hızı (m/dk)</t>
  </si>
  <si>
    <t>Delme (sn/delik)</t>
  </si>
  <si>
    <t>Parça süresi (dk)</t>
  </si>
  <si>
    <t>Toplam süre (dk)</t>
  </si>
  <si>
    <t>Kesim tutarı</t>
  </si>
  <si>
    <t>Parça ağırlığı (kg)</t>
  </si>
  <si>
    <t>Toplam kg (fire dahil)</t>
  </si>
  <si>
    <t>Malzeme tutarı</t>
  </si>
  <si>
    <t>Satır toplamı</t>
  </si>
  <si>
    <t>Birim fiyat</t>
  </si>
  <si>
    <t>Flanş 200x300</t>
  </si>
  <si>
    <t>Tutarlar KDV hariç satır toplamlarıdır; genel toplam KDV dahildir. Hazırlayan: LazerCRM ücretsiz şablon · lazercrm.com.tr</t>
  </si>
  <si>
    <t>Ara toplam</t>
  </si>
  <si>
    <t>Minimum iş bedeli uygulanmış</t>
  </si>
  <si>
    <t>Genel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</si>
</sst>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 &quot;TL&quot;"/>
    <numFmt numFmtId="165" formatCode="0.0"/>
    <numFmt numFmtId="166" formatCode="#,##0.00 &quot;TL&quot;"/>
    <numFmt numFmtId="167" formatCode="dd.mm.yyyy"/>
    <numFmt numFmtId="168" formatCode="#,##0.000"/>
  </numFmts>
  <fonts count="8" x14ac:knownFonts="1">
    <font>
      <color theme="1"/>
      <family val="2"/>
      <scheme val="minor"/>
      <sz val="11"/>
      <name val="Calibri"/>
    </font>
    <font>
      <b/>
      <color rgb="FF1D4ED8"/>
      <sz val="16"/>
    </font>
    <font>
      <i/>
      <color rgb="FF6B7280"/>
    </font>
    <font>
      <b/>
    </font>
    <font>
      <b/>
      <color rgb="FF1D4ED8"/>
      <sz val="14"/>
    </font>
    <font>
      <b/>
      <color rgb="FFFFFFFF"/>
    </font>
    <font>
      <color rgb="FF6B7280"/>
    </font>
    <font>
      <b/>
      <color rgb="FF1D4ED8"/>
      <sz val="12"/>
    </font>
  </fonts>
  <fills count="6">
    <fill>
      <patternFill patternType="none"/>
    </fill>
    <fill>
      <patternFill patternType="gray125"/>
    </fill>
    <fill>
      <patternFill patternType="solid">
        <fgColor rgb="FF1D4ED8"/>
      </patternFill>
    </fill>
    <fill>
      <patternFill patternType="solid">
        <fgColor rgb="FFFFF8E1"/>
      </patternFill>
    </fill>
    <fill>
      <patternFill patternType="solid">
        <fgColor rgb="FFEFF4FF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0" xfId="0" applyFont="1" applyFill="1" applyAlignment="1">
      <alignment vertical="center" wrapText="1"/>
    </xf>
    <xf numFmtId="164" fontId="0" fillId="3" borderId="1" xfId="0" applyNumberFormat="1" applyFill="1" applyBorder="1"/>
    <xf numFmtId="0" fontId="6" fillId="0" borderId="0" xfId="0" applyFont="1"/>
    <xf numFmtId="1" fontId="0" fillId="3" borderId="1" xfId="0" applyNumberFormat="1" applyFill="1" applyBorder="1"/>
    <xf numFmtId="165" fontId="0" fillId="3" borderId="1" xfId="0" applyNumberFormat="1" applyFill="1" applyBorder="1"/>
    <xf numFmtId="2" fontId="0" fillId="3" borderId="1" xfId="0" applyNumberFormat="1" applyFill="1" applyBorder="1"/>
    <xf numFmtId="9" fontId="0" fillId="3" borderId="1" xfId="0" applyNumberFormat="1" applyFill="1" applyBorder="1"/>
    <xf numFmtId="164" fontId="3" fillId="4" borderId="0" xfId="0" applyNumberFormat="1" applyFont="1" applyFill="1"/>
    <xf numFmtId="166" fontId="3" fillId="4" borderId="0" xfId="0" applyNumberFormat="1" applyFont="1" applyFill="1"/>
    <xf numFmtId="0" fontId="3" fillId="0" borderId="0" xfId="0" applyFont="1"/>
    <xf numFmtId="0" fontId="0" fillId="0" borderId="0" xfId="0" applyAlignment="1">
      <alignment wrapText="1"/>
    </xf>
    <xf numFmtId="0" fontId="7" fillId="0" borderId="0" xfId="0" applyFont="1"/>
    <xf numFmtId="165" fontId="0" fillId="0" borderId="0" xfId="0" applyNumberFormat="1"/>
    <xf numFmtId="2" fontId="0" fillId="0" borderId="0" xfId="0" applyNumberFormat="1"/>
    <xf numFmtId="165" fontId="0" fillId="5" borderId="0" xfId="0" applyNumberFormat="1" applyFill="1"/>
    <xf numFmtId="2" fontId="0" fillId="5" borderId="0" xfId="0" applyNumberFormat="1" applyFill="1"/>
    <xf numFmtId="0" fontId="0" fillId="3" borderId="1" xfId="0" applyFill="1" applyBorder="1"/>
    <xf numFmtId="166" fontId="0" fillId="3" borderId="1" xfId="0" applyNumberFormat="1" applyFill="1" applyBorder="1"/>
    <xf numFmtId="167" fontId="0" fillId="3" borderId="1" xfId="0" applyNumberFormat="1" applyFill="1" applyBorder="1"/>
    <xf numFmtId="0" fontId="2" fillId="0" borderId="0" xfId="0" applyFont="1"/>
    <xf numFmtId="4" fontId="0" fillId="3" borderId="1" xfId="0" applyNumberFormat="1" applyFill="1" applyBorder="1"/>
    <xf numFmtId="168" fontId="0" fillId="4" borderId="0" xfId="0" applyNumberFormat="1" applyFill="1"/>
    <xf numFmtId="4" fontId="0" fillId="4" borderId="0" xfId="0" applyNumberFormat="1" applyFill="1"/>
    <xf numFmtId="166" fontId="0" fillId="4" borderId="0" xfId="0" applyNumberFormat="1" applyFill="1"/>
    <xf numFmtId="0" fontId="3" fillId="0" borderId="0" xfId="0" applyFont="1" applyAlignment="1">
      <alignment horizontal="right"/>
    </xf>
    <xf numFmtId="166" fontId="7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4ED8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3" t="s">
        <v>2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2</v>
      </c>
    </row>
    <row r="13" spans="1:1" x14ac:dyDescent="0.25">
      <c r="A13" s="3" t="s">
        <v>10</v>
      </c>
    </row>
    <row r="14" spans="1:1" x14ac:dyDescent="0.25">
      <c r="A14" s="3" t="s">
        <v>11</v>
      </c>
    </row>
    <row r="15" spans="1:1" x14ac:dyDescent="0.25">
      <c r="A15" s="3" t="s">
        <v>2</v>
      </c>
    </row>
    <row r="16" spans="1:1" x14ac:dyDescent="0.25">
      <c r="A16" s="3" t="s">
        <v>12</v>
      </c>
    </row>
    <row r="17" spans="1:1" x14ac:dyDescent="0.25">
      <c r="A17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C23"/>
  <sheetFormatPr defaultRowHeight="15" outlineLevelRow="0" outlineLevelCol="0" x14ac:dyDescent="55"/>
  <cols>
    <col min="1" max="1" width="52" customWidth="1"/>
    <col min="2" max="2" width="20" customWidth="1"/>
    <col min="3" max="3" width="48" customWidth="1"/>
  </cols>
  <sheetData>
    <row r="1" spans="1:1" x14ac:dyDescent="0.25">
      <c r="A1" s="5" t="s">
        <v>14</v>
      </c>
    </row>
    <row r="2" spans="1:3" x14ac:dyDescent="0.25">
      <c r="A2" s="6" t="s">
        <v>15</v>
      </c>
      <c r="B2" s="6"/>
      <c r="C2" s="6" t="s">
        <v>16</v>
      </c>
    </row>
    <row r="3" spans="1:3" x14ac:dyDescent="0.25">
      <c r="A3" t="s">
        <v>17</v>
      </c>
      <c r="B3" s="7">
        <v>9000000</v>
      </c>
      <c r="C3" s="8" t="s">
        <v>18</v>
      </c>
    </row>
    <row r="4" spans="1:3" x14ac:dyDescent="0.25">
      <c r="A4" t="s">
        <v>19</v>
      </c>
      <c r="B4" s="9">
        <v>7</v>
      </c>
      <c r="C4" s="8" t="s">
        <v>2</v>
      </c>
    </row>
    <row r="5" spans="1:3" x14ac:dyDescent="0.25">
      <c r="A5" t="s">
        <v>20</v>
      </c>
      <c r="B5" s="9">
        <v>180</v>
      </c>
      <c r="C5" s="8" t="s">
        <v>21</v>
      </c>
    </row>
    <row r="6" spans="1:3" x14ac:dyDescent="0.25">
      <c r="A6" t="s">
        <v>22</v>
      </c>
      <c r="B6" s="7">
        <v>40000</v>
      </c>
      <c r="C6" s="8" t="s">
        <v>23</v>
      </c>
    </row>
    <row r="7" spans="1:3" x14ac:dyDescent="0.25">
      <c r="A7" t="s">
        <v>24</v>
      </c>
      <c r="B7" s="7">
        <v>120000</v>
      </c>
      <c r="C7" s="8" t="s">
        <v>25</v>
      </c>
    </row>
    <row r="8" spans="1:3" x14ac:dyDescent="0.25">
      <c r="A8" t="s">
        <v>26</v>
      </c>
      <c r="B8" s="7">
        <v>25000</v>
      </c>
      <c r="C8" s="8" t="s">
        <v>27</v>
      </c>
    </row>
    <row r="9" spans="1:3" x14ac:dyDescent="0.25">
      <c r="A9" t="s">
        <v>28</v>
      </c>
      <c r="B9" s="7">
        <v>50000</v>
      </c>
      <c r="C9" s="8" t="s">
        <v>29</v>
      </c>
    </row>
    <row r="10" spans="1:3" x14ac:dyDescent="0.25">
      <c r="A10" t="s">
        <v>30</v>
      </c>
      <c r="B10" s="10">
        <v>45</v>
      </c>
      <c r="C10" s="8" t="s">
        <v>31</v>
      </c>
    </row>
    <row r="11" spans="1:3" x14ac:dyDescent="0.25">
      <c r="A11" t="s">
        <v>32</v>
      </c>
      <c r="B11" s="11">
        <v>3.5</v>
      </c>
      <c r="C11" s="8" t="s">
        <v>2</v>
      </c>
    </row>
    <row r="12" spans="1:3" x14ac:dyDescent="0.25">
      <c r="A12" t="s">
        <v>33</v>
      </c>
      <c r="B12" s="7">
        <v>250</v>
      </c>
      <c r="C12" s="8" t="s">
        <v>34</v>
      </c>
    </row>
    <row r="13" spans="1:3" x14ac:dyDescent="0.25">
      <c r="A13" t="s">
        <v>35</v>
      </c>
      <c r="B13" s="12">
        <v>0.3</v>
      </c>
      <c r="C13" s="8" t="s">
        <v>2</v>
      </c>
    </row>
    <row r="15" spans="1:3" x14ac:dyDescent="0.25">
      <c r="A15" s="6" t="s">
        <v>36</v>
      </c>
      <c r="B15" s="6"/>
      <c r="C15" s="6"/>
    </row>
    <row r="16" spans="1:2" x14ac:dyDescent="0.25">
      <c r="A16" t="s">
        <v>37</v>
      </c>
      <c r="B16" s="13">
        <f>B3/(B4*12)</f>
        <v>107142.85714285714</v>
      </c>
    </row>
    <row r="17" spans="1:2" x14ac:dyDescent="0.25">
      <c r="A17" t="s">
        <v>38</v>
      </c>
      <c r="B17" s="14">
        <f>(B16+B6+B7+B8+B9)/B5</f>
        <v>1900.7936507936508</v>
      </c>
    </row>
    <row r="18" spans="1:2" x14ac:dyDescent="0.25">
      <c r="A18" t="s">
        <v>39</v>
      </c>
      <c r="B18" s="14">
        <f>B10*B11</f>
        <v>157.5</v>
      </c>
    </row>
    <row r="19" spans="1:2" x14ac:dyDescent="0.25">
      <c r="A19" t="s">
        <v>40</v>
      </c>
      <c r="B19" s="14">
        <f>B17+B18+B12</f>
        <v>2308.293650793651</v>
      </c>
    </row>
    <row r="20" spans="1:2" x14ac:dyDescent="0.25">
      <c r="A20" t="s">
        <v>41</v>
      </c>
      <c r="B20" s="14">
        <f>B19/60</f>
        <v>38.47156084656085</v>
      </c>
    </row>
    <row r="21" spans="1:2" x14ac:dyDescent="0.25">
      <c r="A21" s="15" t="s">
        <v>42</v>
      </c>
      <c r="B21" s="14">
        <f>B20*(1+B13)</f>
        <v>50.0130291005291</v>
      </c>
    </row>
    <row r="23" ht="32" customHeight="1" spans="1:3" x14ac:dyDescent="0.25">
      <c r="A23" s="16" t="s">
        <v>43</v>
      </c>
      <c r="B23" s="16"/>
      <c r="C23" s="16"/>
    </row>
  </sheetData>
  <mergeCells count="1">
    <mergeCell ref="A23:C2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E0B"/>
  </sheetPr>
  <dimension ref="A1:J51"/>
  <sheetFormatPr defaultRowHeight="15" outlineLevelRow="0" outlineLevelCol="0" x14ac:dyDescent="55"/>
  <cols>
    <col min="1" max="1" width="14" customWidth="1"/>
    <col min="2" max="4" width="12" customWidth="1"/>
    <col min="6" max="6" width="3" customWidth="1"/>
    <col min="7" max="7" width="14" customWidth="1"/>
    <col min="8" max="10" width="12" customWidth="1"/>
  </cols>
  <sheetData>
    <row r="1" spans="1:1" x14ac:dyDescent="0.25">
      <c r="A1" s="17" t="s">
        <v>44</v>
      </c>
    </row>
    <row r="3" spans="1:7" x14ac:dyDescent="0.25">
      <c r="A3" s="15" t="s">
        <v>45</v>
      </c>
      <c r="G3" s="15" t="s">
        <v>46</v>
      </c>
    </row>
    <row r="4" spans="1:10" x14ac:dyDescent="0.25">
      <c r="A4" s="6" t="s">
        <v>47</v>
      </c>
      <c r="B4" s="6" t="s">
        <v>48</v>
      </c>
      <c r="C4" s="6" t="s">
        <v>49</v>
      </c>
      <c r="D4" s="6" t="s">
        <v>50</v>
      </c>
      <c r="G4" s="6" t="s">
        <v>47</v>
      </c>
      <c r="H4" s="6" t="s">
        <v>48</v>
      </c>
      <c r="I4" s="6" t="s">
        <v>49</v>
      </c>
      <c r="J4" s="6" t="s">
        <v>50</v>
      </c>
    </row>
    <row r="5" spans="1:10" x14ac:dyDescent="0.25">
      <c r="A5" s="18">
        <v>1</v>
      </c>
      <c r="B5" s="19">
        <v>8</v>
      </c>
      <c r="C5" s="19">
        <v>9</v>
      </c>
      <c r="D5" s="19">
        <v>10</v>
      </c>
      <c r="G5" s="18">
        <v>1</v>
      </c>
      <c r="H5" s="19">
        <v>30</v>
      </c>
      <c r="I5" s="19">
        <v>40</v>
      </c>
      <c r="J5" s="19">
        <v>50</v>
      </c>
    </row>
    <row r="6" spans="1:10" x14ac:dyDescent="0.25">
      <c r="A6" s="20">
        <v>2</v>
      </c>
      <c r="B6" s="21">
        <v>5</v>
      </c>
      <c r="C6" s="21">
        <v>5.5</v>
      </c>
      <c r="D6" s="21">
        <v>6</v>
      </c>
      <c r="G6" s="20">
        <v>2</v>
      </c>
      <c r="H6" s="21">
        <v>15</v>
      </c>
      <c r="I6" s="21">
        <v>25</v>
      </c>
      <c r="J6" s="21">
        <v>35</v>
      </c>
    </row>
    <row r="7" spans="1:10" x14ac:dyDescent="0.25">
      <c r="A7" s="18">
        <v>3</v>
      </c>
      <c r="B7" s="19">
        <v>3.8</v>
      </c>
      <c r="C7" s="19">
        <v>4.2</v>
      </c>
      <c r="D7" s="19">
        <v>4.6</v>
      </c>
      <c r="G7" s="18">
        <v>3</v>
      </c>
      <c r="H7" s="19">
        <v>7</v>
      </c>
      <c r="I7" s="19">
        <v>15</v>
      </c>
      <c r="J7" s="19">
        <v>25</v>
      </c>
    </row>
    <row r="8" spans="1:10" x14ac:dyDescent="0.25">
      <c r="A8" s="20">
        <v>4</v>
      </c>
      <c r="B8" s="21">
        <v>3.2</v>
      </c>
      <c r="C8" s="21">
        <v>3.6</v>
      </c>
      <c r="D8" s="21">
        <v>3.9</v>
      </c>
      <c r="G8" s="20">
        <v>4</v>
      </c>
      <c r="H8" s="21">
        <v>4.5</v>
      </c>
      <c r="I8" s="21">
        <v>10</v>
      </c>
      <c r="J8" s="21">
        <v>18</v>
      </c>
    </row>
    <row r="9" spans="1:10" x14ac:dyDescent="0.25">
      <c r="A9" s="18">
        <v>5</v>
      </c>
      <c r="B9" s="19">
        <v>2.8</v>
      </c>
      <c r="C9" s="19">
        <v>3.2</v>
      </c>
      <c r="D9" s="19">
        <v>3.5</v>
      </c>
      <c r="G9" s="18">
        <v>5</v>
      </c>
      <c r="H9" s="19">
        <v>3.2</v>
      </c>
      <c r="I9" s="19">
        <v>7.5</v>
      </c>
      <c r="J9" s="19">
        <v>14</v>
      </c>
    </row>
    <row r="10" spans="1:10" x14ac:dyDescent="0.25">
      <c r="A10" s="20">
        <v>6</v>
      </c>
      <c r="B10" s="21">
        <v>2.4</v>
      </c>
      <c r="C10" s="21">
        <v>2.9</v>
      </c>
      <c r="D10" s="21">
        <v>3.2</v>
      </c>
      <c r="G10" s="20">
        <v>6</v>
      </c>
      <c r="H10" s="21">
        <v>2.2</v>
      </c>
      <c r="I10" s="21">
        <v>5.5</v>
      </c>
      <c r="J10" s="21">
        <v>11</v>
      </c>
    </row>
    <row r="11" spans="1:10" x14ac:dyDescent="0.25">
      <c r="A11" s="18">
        <v>8</v>
      </c>
      <c r="B11" s="19">
        <v>1.8</v>
      </c>
      <c r="C11" s="19">
        <v>2.3</v>
      </c>
      <c r="D11" s="19">
        <v>2.7</v>
      </c>
      <c r="G11" s="18">
        <v>8</v>
      </c>
      <c r="H11" s="19" t="s">
        <v>51</v>
      </c>
      <c r="I11" s="19">
        <v>3.2</v>
      </c>
      <c r="J11" s="19">
        <v>7</v>
      </c>
    </row>
    <row r="12" spans="1:10" x14ac:dyDescent="0.25">
      <c r="A12" s="20">
        <v>10</v>
      </c>
      <c r="B12" s="21">
        <v>1.2</v>
      </c>
      <c r="C12" s="21">
        <v>1.8</v>
      </c>
      <c r="D12" s="21">
        <v>2.2</v>
      </c>
      <c r="G12" s="20">
        <v>10</v>
      </c>
      <c r="H12" s="21" t="s">
        <v>51</v>
      </c>
      <c r="I12" s="21">
        <v>2</v>
      </c>
      <c r="J12" s="21">
        <v>4.5</v>
      </c>
    </row>
    <row r="13" spans="1:4" x14ac:dyDescent="0.25">
      <c r="A13" s="18">
        <v>12</v>
      </c>
      <c r="B13" s="19">
        <v>1</v>
      </c>
      <c r="C13" s="19">
        <v>1.5</v>
      </c>
      <c r="D13" s="19">
        <v>1.9</v>
      </c>
    </row>
    <row r="14" spans="1:7" x14ac:dyDescent="0.25">
      <c r="A14" s="20">
        <v>15</v>
      </c>
      <c r="B14" s="21">
        <v>0.8</v>
      </c>
      <c r="C14" s="21">
        <v>1.1</v>
      </c>
      <c r="D14" s="21">
        <v>1.5</v>
      </c>
      <c r="G14" s="15" t="s">
        <v>52</v>
      </c>
    </row>
    <row r="15" spans="1:10" x14ac:dyDescent="0.25">
      <c r="A15" s="18">
        <v>20</v>
      </c>
      <c r="B15" s="19">
        <v>0.55</v>
      </c>
      <c r="C15" s="19">
        <v>0.8</v>
      </c>
      <c r="D15" s="19">
        <v>1.1</v>
      </c>
      <c r="G15" s="6" t="s">
        <v>47</v>
      </c>
      <c r="H15" s="6" t="s">
        <v>48</v>
      </c>
      <c r="I15" s="6" t="s">
        <v>49</v>
      </c>
      <c r="J15" s="6" t="s">
        <v>50</v>
      </c>
    </row>
    <row r="16" spans="1:10" x14ac:dyDescent="0.25">
      <c r="A16" s="20">
        <v>25</v>
      </c>
      <c r="B16" s="21" t="s">
        <v>51</v>
      </c>
      <c r="C16" s="21">
        <v>0.6</v>
      </c>
      <c r="D16" s="21">
        <v>0.8</v>
      </c>
      <c r="G16" s="18">
        <v>1</v>
      </c>
      <c r="H16" s="19">
        <v>22</v>
      </c>
      <c r="I16" s="19">
        <v>35</v>
      </c>
      <c r="J16" s="19">
        <v>45</v>
      </c>
    </row>
    <row r="17" spans="7:10" x14ac:dyDescent="0.25">
      <c r="G17" s="20">
        <v>1.5</v>
      </c>
      <c r="H17" s="21">
        <v>14</v>
      </c>
      <c r="I17" s="21">
        <v>25</v>
      </c>
      <c r="J17" s="21">
        <v>38</v>
      </c>
    </row>
    <row r="18" spans="1:10" x14ac:dyDescent="0.25">
      <c r="A18" s="15" t="s">
        <v>53</v>
      </c>
      <c r="G18" s="18">
        <v>2</v>
      </c>
      <c r="H18" s="19">
        <v>9</v>
      </c>
      <c r="I18" s="19">
        <v>18</v>
      </c>
      <c r="J18" s="19">
        <v>30</v>
      </c>
    </row>
    <row r="19" spans="1:10" x14ac:dyDescent="0.25">
      <c r="A19" s="6" t="s">
        <v>47</v>
      </c>
      <c r="B19" s="6" t="s">
        <v>48</v>
      </c>
      <c r="C19" s="6" t="s">
        <v>49</v>
      </c>
      <c r="D19" s="6" t="s">
        <v>50</v>
      </c>
      <c r="G19" s="20">
        <v>3</v>
      </c>
      <c r="H19" s="21">
        <v>4.2</v>
      </c>
      <c r="I19" s="21">
        <v>9</v>
      </c>
      <c r="J19" s="21">
        <v>18</v>
      </c>
    </row>
    <row r="20" spans="1:10" x14ac:dyDescent="0.25">
      <c r="A20" s="18">
        <v>1</v>
      </c>
      <c r="B20" s="19">
        <v>28</v>
      </c>
      <c r="C20" s="19">
        <v>40</v>
      </c>
      <c r="D20" s="19">
        <v>50</v>
      </c>
      <c r="G20" s="18">
        <v>4</v>
      </c>
      <c r="H20" s="19">
        <v>2.5</v>
      </c>
      <c r="I20" s="19">
        <v>6</v>
      </c>
      <c r="J20" s="19">
        <v>12</v>
      </c>
    </row>
    <row r="21" spans="1:10" x14ac:dyDescent="0.25">
      <c r="A21" s="20">
        <v>1.5</v>
      </c>
      <c r="B21" s="21">
        <v>18</v>
      </c>
      <c r="C21" s="21">
        <v>30</v>
      </c>
      <c r="D21" s="21">
        <v>42</v>
      </c>
      <c r="G21" s="20">
        <v>5</v>
      </c>
      <c r="H21" s="21">
        <v>1.5</v>
      </c>
      <c r="I21" s="21">
        <v>4</v>
      </c>
      <c r="J21" s="21">
        <v>8.5</v>
      </c>
    </row>
    <row r="22" spans="1:10" x14ac:dyDescent="0.25">
      <c r="A22" s="18">
        <v>2</v>
      </c>
      <c r="B22" s="19">
        <v>12</v>
      </c>
      <c r="C22" s="19">
        <v>22</v>
      </c>
      <c r="D22" s="19">
        <v>35</v>
      </c>
      <c r="G22" s="18">
        <v>6</v>
      </c>
      <c r="H22" s="19">
        <v>0.9</v>
      </c>
      <c r="I22" s="19">
        <v>2.8</v>
      </c>
      <c r="J22" s="19">
        <v>6.5</v>
      </c>
    </row>
    <row r="23" spans="1:10" x14ac:dyDescent="0.25">
      <c r="A23" s="20">
        <v>3</v>
      </c>
      <c r="B23" s="21">
        <v>5.5</v>
      </c>
      <c r="C23" s="21">
        <v>12</v>
      </c>
      <c r="D23" s="21">
        <v>22</v>
      </c>
      <c r="G23" s="20">
        <v>8</v>
      </c>
      <c r="H23" s="21" t="s">
        <v>51</v>
      </c>
      <c r="I23" s="21">
        <v>1.4</v>
      </c>
      <c r="J23" s="21">
        <v>3.5</v>
      </c>
    </row>
    <row r="24" spans="1:10" x14ac:dyDescent="0.25">
      <c r="A24" s="18">
        <v>4</v>
      </c>
      <c r="B24" s="19">
        <v>3.2</v>
      </c>
      <c r="C24" s="19">
        <v>7.5</v>
      </c>
      <c r="D24" s="19">
        <v>16</v>
      </c>
      <c r="G24" s="18">
        <v>10</v>
      </c>
      <c r="H24" s="19" t="s">
        <v>51</v>
      </c>
      <c r="I24" s="19">
        <v>0.8</v>
      </c>
      <c r="J24" s="19">
        <v>2.2</v>
      </c>
    </row>
    <row r="25" spans="1:4" x14ac:dyDescent="0.25">
      <c r="A25" s="20">
        <v>5</v>
      </c>
      <c r="B25" s="21">
        <v>2</v>
      </c>
      <c r="C25" s="21">
        <v>5</v>
      </c>
      <c r="D25" s="21">
        <v>11</v>
      </c>
    </row>
    <row r="26" spans="1:7" x14ac:dyDescent="0.25">
      <c r="A26" s="18">
        <v>6</v>
      </c>
      <c r="B26" s="19">
        <v>1.4</v>
      </c>
      <c r="C26" s="19">
        <v>3.6</v>
      </c>
      <c r="D26" s="19">
        <v>8.5</v>
      </c>
      <c r="G26" s="15" t="s">
        <v>54</v>
      </c>
    </row>
    <row r="27" spans="1:10" x14ac:dyDescent="0.25">
      <c r="A27" s="20">
        <v>8</v>
      </c>
      <c r="B27" s="21">
        <v>0.7</v>
      </c>
      <c r="C27" s="21">
        <v>2</v>
      </c>
      <c r="D27" s="21">
        <v>5</v>
      </c>
      <c r="G27" s="6" t="s">
        <v>47</v>
      </c>
      <c r="H27" s="6" t="s">
        <v>48</v>
      </c>
      <c r="I27" s="6" t="s">
        <v>49</v>
      </c>
      <c r="J27" s="6" t="s">
        <v>50</v>
      </c>
    </row>
    <row r="28" spans="1:10" x14ac:dyDescent="0.25">
      <c r="A28" s="18">
        <v>10</v>
      </c>
      <c r="B28" s="19" t="s">
        <v>51</v>
      </c>
      <c r="C28" s="19">
        <v>1.2</v>
      </c>
      <c r="D28" s="19">
        <v>3.2</v>
      </c>
      <c r="G28" s="18">
        <v>0.5</v>
      </c>
      <c r="H28" s="19">
        <v>35</v>
      </c>
      <c r="I28" s="19">
        <v>45</v>
      </c>
      <c r="J28" s="19">
        <v>55</v>
      </c>
    </row>
    <row r="29" spans="1:10" x14ac:dyDescent="0.25">
      <c r="A29" s="20">
        <v>12</v>
      </c>
      <c r="B29" s="21" t="s">
        <v>51</v>
      </c>
      <c r="C29" s="21">
        <v>0.8</v>
      </c>
      <c r="D29" s="21">
        <v>2.2</v>
      </c>
      <c r="G29" s="20">
        <v>0.8</v>
      </c>
      <c r="H29" s="21">
        <v>32</v>
      </c>
      <c r="I29" s="21">
        <v>40</v>
      </c>
      <c r="J29" s="21">
        <v>50</v>
      </c>
    </row>
    <row r="30" spans="7:10" x14ac:dyDescent="0.25">
      <c r="G30" s="18">
        <v>1</v>
      </c>
      <c r="H30" s="19">
        <v>28</v>
      </c>
      <c r="I30" s="19">
        <v>38</v>
      </c>
      <c r="J30" s="19">
        <v>48</v>
      </c>
    </row>
    <row r="31" spans="7:10" x14ac:dyDescent="0.25">
      <c r="G31" s="20">
        <v>1.5</v>
      </c>
      <c r="H31" s="21">
        <v>20</v>
      </c>
      <c r="I31" s="21">
        <v>30</v>
      </c>
      <c r="J31" s="21">
        <v>40</v>
      </c>
    </row>
    <row r="32" spans="7:10" x14ac:dyDescent="0.25">
      <c r="G32" s="18">
        <v>2</v>
      </c>
      <c r="H32" s="19">
        <v>14</v>
      </c>
      <c r="I32" s="19">
        <v>23</v>
      </c>
      <c r="J32" s="19">
        <v>32</v>
      </c>
    </row>
    <row r="33" spans="7:10" x14ac:dyDescent="0.25">
      <c r="G33" s="20">
        <v>3</v>
      </c>
      <c r="H33" s="21">
        <v>6.5</v>
      </c>
      <c r="I33" s="21">
        <v>14</v>
      </c>
      <c r="J33" s="21">
        <v>22</v>
      </c>
    </row>
    <row r="36" spans="1:1" x14ac:dyDescent="0.25">
      <c r="A36" s="15" t="s">
        <v>55</v>
      </c>
    </row>
    <row r="37" spans="1:2" x14ac:dyDescent="0.25">
      <c r="A37" s="6" t="s">
        <v>47</v>
      </c>
      <c r="B37" s="6" t="s">
        <v>56</v>
      </c>
    </row>
    <row r="38" spans="1:2" x14ac:dyDescent="0.25">
      <c r="A38">
        <v>1</v>
      </c>
      <c r="B38">
        <v>0.1</v>
      </c>
    </row>
    <row r="39" spans="1:2" x14ac:dyDescent="0.25">
      <c r="A39">
        <v>2</v>
      </c>
      <c r="B39">
        <v>0.2</v>
      </c>
    </row>
    <row r="40" spans="1:2" x14ac:dyDescent="0.25">
      <c r="A40">
        <v>3</v>
      </c>
      <c r="B40">
        <v>0.3</v>
      </c>
    </row>
    <row r="41" spans="1:2" x14ac:dyDescent="0.25">
      <c r="A41">
        <v>4</v>
      </c>
      <c r="B41">
        <v>0.5</v>
      </c>
    </row>
    <row r="42" spans="1:2" x14ac:dyDescent="0.25">
      <c r="A42">
        <v>5</v>
      </c>
      <c r="B42">
        <v>0.7</v>
      </c>
    </row>
    <row r="43" spans="1:2" x14ac:dyDescent="0.25">
      <c r="A43">
        <v>6</v>
      </c>
      <c r="B43">
        <v>1</v>
      </c>
    </row>
    <row r="44" spans="1:2" x14ac:dyDescent="0.25">
      <c r="A44">
        <v>8</v>
      </c>
      <c r="B44">
        <v>1.5</v>
      </c>
    </row>
    <row r="45" spans="1:2" x14ac:dyDescent="0.25">
      <c r="A45">
        <v>10</v>
      </c>
      <c r="B45">
        <v>2.5</v>
      </c>
    </row>
    <row r="46" spans="1:2" x14ac:dyDescent="0.25">
      <c r="A46">
        <v>12</v>
      </c>
      <c r="B46">
        <v>3.5</v>
      </c>
    </row>
    <row r="47" spans="1:2" x14ac:dyDescent="0.25">
      <c r="A47">
        <v>15</v>
      </c>
      <c r="B47">
        <v>5</v>
      </c>
    </row>
    <row r="48" spans="1:2" x14ac:dyDescent="0.25">
      <c r="A48">
        <v>20</v>
      </c>
      <c r="B48">
        <v>8</v>
      </c>
    </row>
    <row r="49" spans="1:2" x14ac:dyDescent="0.25">
      <c r="A49">
        <v>25</v>
      </c>
      <c r="B49">
        <v>12</v>
      </c>
    </row>
    <row r="51" ht="30" customHeight="1" spans="1:10" x14ac:dyDescent="0.25">
      <c r="A51" s="16" t="s">
        <v>57</v>
      </c>
      <c r="B51" s="16"/>
      <c r="C51" s="16"/>
      <c r="D51" s="16"/>
      <c r="E51" s="16"/>
      <c r="F51" s="16"/>
      <c r="G51" s="16"/>
      <c r="H51" s="16"/>
      <c r="I51" s="16"/>
      <c r="J51" s="16"/>
    </row>
  </sheetData>
  <mergeCells count="1">
    <mergeCell ref="A51:J5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F4444"/>
    <pageSetUpPr fitToPage="1"/>
  </sheetPr>
  <dimension ref="A1:R30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10" customWidth="1"/>
    <col min="4" max="4" width="8" customWidth="1"/>
    <col min="7" max="7" width="13" customWidth="1"/>
    <col min="9" max="9" width="11" customWidth="1"/>
    <col min="10" max="10" width="10" customWidth="1"/>
    <col min="11" max="12" width="11" customWidth="1"/>
    <col min="13" max="13" width="13" customWidth="1"/>
    <col min="14" max="14" width="12" customWidth="1"/>
    <col min="15" max="15" width="13" customWidth="1"/>
    <col min="16" max="16" width="14" customWidth="1"/>
    <col min="17" max="17" width="16" customWidth="1"/>
    <col min="18" max="18" width="13" customWidth="1"/>
  </cols>
  <sheetData>
    <row r="1" spans="1:1" x14ac:dyDescent="0.25">
      <c r="A1" s="5" t="s">
        <v>58</v>
      </c>
    </row>
    <row r="3" spans="1:10" x14ac:dyDescent="0.25">
      <c r="A3" s="15" t="s">
        <v>59</v>
      </c>
      <c r="B3" s="22" t="s">
        <v>60</v>
      </c>
      <c r="D3" s="15" t="s">
        <v>61</v>
      </c>
      <c r="E3" s="14">
        <f>'Dakika Ücreti'!B21</f>
        <v>50.0130291005291</v>
      </c>
      <c r="H3" s="6" t="s">
        <v>62</v>
      </c>
      <c r="I3" s="6" t="s">
        <v>63</v>
      </c>
      <c r="J3" s="6" t="s">
        <v>64</v>
      </c>
    </row>
    <row r="4" spans="1:10" x14ac:dyDescent="0.25">
      <c r="A4" s="15" t="s">
        <v>65</v>
      </c>
      <c r="B4" s="22" t="s">
        <v>66</v>
      </c>
      <c r="D4" s="15" t="s">
        <v>67</v>
      </c>
      <c r="E4" s="12">
        <v>0.15</v>
      </c>
      <c r="H4" t="s">
        <v>68</v>
      </c>
      <c r="I4" s="11">
        <v>7.85</v>
      </c>
      <c r="J4" s="23">
        <v>35</v>
      </c>
    </row>
    <row r="5" spans="1:10" x14ac:dyDescent="0.25">
      <c r="A5" s="15" t="s">
        <v>69</v>
      </c>
      <c r="B5" s="24">
        <v>46296</v>
      </c>
      <c r="D5" s="15" t="s">
        <v>70</v>
      </c>
      <c r="E5" s="12">
        <v>0.15</v>
      </c>
      <c r="H5" t="s">
        <v>71</v>
      </c>
      <c r="I5" s="11">
        <v>7.93</v>
      </c>
      <c r="J5" s="23">
        <v>145</v>
      </c>
    </row>
    <row r="6" spans="4:10" x14ac:dyDescent="0.25">
      <c r="D6" s="15" t="s">
        <v>72</v>
      </c>
      <c r="E6" s="12">
        <v>0.1</v>
      </c>
      <c r="H6" t="s">
        <v>73</v>
      </c>
      <c r="I6" s="11">
        <v>2.7</v>
      </c>
      <c r="J6" s="23">
        <v>190</v>
      </c>
    </row>
    <row r="7" spans="4:10" x14ac:dyDescent="0.25">
      <c r="D7" s="15" t="s">
        <v>74</v>
      </c>
      <c r="E7" s="12">
        <v>0.2</v>
      </c>
      <c r="H7" t="s">
        <v>75</v>
      </c>
      <c r="I7" s="11">
        <v>7.85</v>
      </c>
      <c r="J7" s="23">
        <v>42</v>
      </c>
    </row>
    <row r="8" spans="4:8" x14ac:dyDescent="0.25">
      <c r="D8" s="15" t="s">
        <v>76</v>
      </c>
      <c r="E8" s="7">
        <v>750</v>
      </c>
      <c r="H8" s="25" t="s">
        <v>77</v>
      </c>
    </row>
    <row r="10" ht="42" customHeight="1" spans="1:18" x14ac:dyDescent="0.25">
      <c r="A10" s="6" t="s">
        <v>78</v>
      </c>
      <c r="B10" s="6" t="s">
        <v>62</v>
      </c>
      <c r="C10" s="6" t="s">
        <v>47</v>
      </c>
      <c r="D10" s="6" t="s">
        <v>79</v>
      </c>
      <c r="E10" s="6" t="s">
        <v>80</v>
      </c>
      <c r="F10" s="6" t="s">
        <v>81</v>
      </c>
      <c r="G10" s="6" t="s">
        <v>82</v>
      </c>
      <c r="H10" s="6" t="s">
        <v>83</v>
      </c>
      <c r="I10" s="6" t="s">
        <v>84</v>
      </c>
      <c r="J10" s="6" t="s">
        <v>85</v>
      </c>
      <c r="K10" s="6" t="s">
        <v>86</v>
      </c>
      <c r="L10" s="6" t="s">
        <v>87</v>
      </c>
      <c r="M10" s="6" t="s">
        <v>88</v>
      </c>
      <c r="N10" s="6" t="s">
        <v>89</v>
      </c>
      <c r="O10" s="6" t="s">
        <v>90</v>
      </c>
      <c r="P10" s="6" t="s">
        <v>91</v>
      </c>
      <c r="Q10" s="6" t="s">
        <v>92</v>
      </c>
      <c r="R10" s="6" t="s">
        <v>93</v>
      </c>
    </row>
    <row r="11" spans="1:18" x14ac:dyDescent="0.25">
      <c r="A11" s="22" t="s">
        <v>94</v>
      </c>
      <c r="B11" s="22" t="s">
        <v>68</v>
      </c>
      <c r="C11" s="10">
        <v>3</v>
      </c>
      <c r="D11" s="22">
        <v>100</v>
      </c>
      <c r="E11" s="22">
        <v>200</v>
      </c>
      <c r="F11" s="22">
        <v>300</v>
      </c>
      <c r="G11" s="26">
        <v>1.4</v>
      </c>
      <c r="H11" s="22">
        <v>5</v>
      </c>
      <c r="I11" s="26">
        <v>4.2</v>
      </c>
      <c r="J11" s="26">
        <v>0.3</v>
      </c>
      <c r="K11" s="27">
        <f>IF(I11&gt;0,(G11/I11+H11*J11/60)*(1+$E$4),0)</f>
        <v>0.4120833333333333</v>
      </c>
      <c r="L11" s="28">
        <f>K11*D11</f>
        <v>41.20833333333333</v>
      </c>
      <c r="M11" s="29">
        <f>L11*$E$3</f>
        <v>2060.9535741843033</v>
      </c>
      <c r="N11" s="27">
        <f>IF(B11="",0,E11*F11*C11*VLOOKUP(B11,$H$4:$J$7,2,FALSE)/1000000)</f>
        <v>1.413</v>
      </c>
      <c r="O11" s="28">
        <f>N11*D11*(1+$E$5)</f>
        <v>162.495</v>
      </c>
      <c r="P11" s="29">
        <f>IF(B11="",0,O11*VLOOKUP(B11,$H$4:$J$7,3,FALSE)*(1+$E$6))</f>
        <v>6256.0575</v>
      </c>
      <c r="Q11" s="29">
        <f>M11+P11</f>
        <v>8317.011074184304</v>
      </c>
      <c r="R11" s="29">
        <f>IF(D11&gt;0,Q11/D11,0)</f>
        <v>83.17011074184303</v>
      </c>
    </row>
    <row r="12" spans="1:18" x14ac:dyDescent="0.25">
      <c r="A12" s="22"/>
      <c r="B12" s="22"/>
      <c r="C12" s="10"/>
      <c r="D12" s="22"/>
      <c r="E12" s="22"/>
      <c r="F12" s="22"/>
      <c r="G12" s="26"/>
      <c r="H12" s="22"/>
      <c r="I12" s="26"/>
      <c r="J12" s="26"/>
      <c r="K12" s="27">
        <f>IF(I12&gt;0,(G12/I12+H12*J12/60)*(1+$E$4),0)</f>
        <v>0</v>
      </c>
      <c r="L12" s="28">
        <f>K12*D12</f>
        <v>0</v>
      </c>
      <c r="M12" s="29">
        <f>L12*$E$3</f>
        <v>0</v>
      </c>
      <c r="N12" s="27">
        <f>IF(B12="",0,E12*F12*C12*VLOOKUP(B12,$H$4:$J$7,2,FALSE)/1000000)</f>
        <v>0</v>
      </c>
      <c r="O12" s="28">
        <f>N12*D12*(1+$E$5)</f>
        <v>0</v>
      </c>
      <c r="P12" s="29">
        <f>IF(B12="",0,O12*VLOOKUP(B12,$H$4:$J$7,3,FALSE)*(1+$E$6))</f>
        <v>0</v>
      </c>
      <c r="Q12" s="29">
        <f>M12+P12</f>
        <v>0</v>
      </c>
      <c r="R12" s="29">
        <f>IF(D12&gt;0,Q12/D12,0)</f>
        <v>0</v>
      </c>
    </row>
    <row r="13" spans="1:18" x14ac:dyDescent="0.25">
      <c r="A13" s="22"/>
      <c r="B13" s="22"/>
      <c r="C13" s="10"/>
      <c r="D13" s="22"/>
      <c r="E13" s="22"/>
      <c r="F13" s="22"/>
      <c r="G13" s="26"/>
      <c r="H13" s="22"/>
      <c r="I13" s="26"/>
      <c r="J13" s="26"/>
      <c r="K13" s="27">
        <f>IF(I13&gt;0,(G13/I13+H13*J13/60)*(1+$E$4),0)</f>
        <v>0</v>
      </c>
      <c r="L13" s="28">
        <f>K13*D13</f>
        <v>0</v>
      </c>
      <c r="M13" s="29">
        <f>L13*$E$3</f>
        <v>0</v>
      </c>
      <c r="N13" s="27">
        <f>IF(B13="",0,E13*F13*C13*VLOOKUP(B13,$H$4:$J$7,2,FALSE)/1000000)</f>
        <v>0</v>
      </c>
      <c r="O13" s="28">
        <f>N13*D13*(1+$E$5)</f>
        <v>0</v>
      </c>
      <c r="P13" s="29">
        <f>IF(B13="",0,O13*VLOOKUP(B13,$H$4:$J$7,3,FALSE)*(1+$E$6))</f>
        <v>0</v>
      </c>
      <c r="Q13" s="29">
        <f>M13+P13</f>
        <v>0</v>
      </c>
      <c r="R13" s="29">
        <f>IF(D13&gt;0,Q13/D13,0)</f>
        <v>0</v>
      </c>
    </row>
    <row r="14" spans="1:18" x14ac:dyDescent="0.25">
      <c r="A14" s="22"/>
      <c r="B14" s="22"/>
      <c r="C14" s="10"/>
      <c r="D14" s="22"/>
      <c r="E14" s="22"/>
      <c r="F14" s="22"/>
      <c r="G14" s="26"/>
      <c r="H14" s="22"/>
      <c r="I14" s="26"/>
      <c r="J14" s="26"/>
      <c r="K14" s="27">
        <f>IF(I14&gt;0,(G14/I14+H14*J14/60)*(1+$E$4),0)</f>
        <v>0</v>
      </c>
      <c r="L14" s="28">
        <f>K14*D14</f>
        <v>0</v>
      </c>
      <c r="M14" s="29">
        <f>L14*$E$3</f>
        <v>0</v>
      </c>
      <c r="N14" s="27">
        <f>IF(B14="",0,E14*F14*C14*VLOOKUP(B14,$H$4:$J$7,2,FALSE)/1000000)</f>
        <v>0</v>
      </c>
      <c r="O14" s="28">
        <f>N14*D14*(1+$E$5)</f>
        <v>0</v>
      </c>
      <c r="P14" s="29">
        <f>IF(B14="",0,O14*VLOOKUP(B14,$H$4:$J$7,3,FALSE)*(1+$E$6))</f>
        <v>0</v>
      </c>
      <c r="Q14" s="29">
        <f>M14+P14</f>
        <v>0</v>
      </c>
      <c r="R14" s="29">
        <f>IF(D14&gt;0,Q14/D14,0)</f>
        <v>0</v>
      </c>
    </row>
    <row r="15" spans="1:18" x14ac:dyDescent="0.25">
      <c r="A15" s="22"/>
      <c r="B15" s="22"/>
      <c r="C15" s="10"/>
      <c r="D15" s="22"/>
      <c r="E15" s="22"/>
      <c r="F15" s="22"/>
      <c r="G15" s="26"/>
      <c r="H15" s="22"/>
      <c r="I15" s="26"/>
      <c r="J15" s="26"/>
      <c r="K15" s="27">
        <f>IF(I15&gt;0,(G15/I15+H15*J15/60)*(1+$E$4),0)</f>
        <v>0</v>
      </c>
      <c r="L15" s="28">
        <f>K15*D15</f>
        <v>0</v>
      </c>
      <c r="M15" s="29">
        <f>L15*$E$3</f>
        <v>0</v>
      </c>
      <c r="N15" s="27">
        <f>IF(B15="",0,E15*F15*C15*VLOOKUP(B15,$H$4:$J$7,2,FALSE)/1000000)</f>
        <v>0</v>
      </c>
      <c r="O15" s="28">
        <f>N15*D15*(1+$E$5)</f>
        <v>0</v>
      </c>
      <c r="P15" s="29">
        <f>IF(B15="",0,O15*VLOOKUP(B15,$H$4:$J$7,3,FALSE)*(1+$E$6))</f>
        <v>0</v>
      </c>
      <c r="Q15" s="29">
        <f>M15+P15</f>
        <v>0</v>
      </c>
      <c r="R15" s="29">
        <f>IF(D15&gt;0,Q15/D15,0)</f>
        <v>0</v>
      </c>
    </row>
    <row r="16" spans="1:18" x14ac:dyDescent="0.25">
      <c r="A16" s="22"/>
      <c r="B16" s="22"/>
      <c r="C16" s="10"/>
      <c r="D16" s="22"/>
      <c r="E16" s="22"/>
      <c r="F16" s="22"/>
      <c r="G16" s="26"/>
      <c r="H16" s="22"/>
      <c r="I16" s="26"/>
      <c r="J16" s="26"/>
      <c r="K16" s="27">
        <f>IF(I16&gt;0,(G16/I16+H16*J16/60)*(1+$E$4),0)</f>
        <v>0</v>
      </c>
      <c r="L16" s="28">
        <f>K16*D16</f>
        <v>0</v>
      </c>
      <c r="M16" s="29">
        <f>L16*$E$3</f>
        <v>0</v>
      </c>
      <c r="N16" s="27">
        <f>IF(B16="",0,E16*F16*C16*VLOOKUP(B16,$H$4:$J$7,2,FALSE)/1000000)</f>
        <v>0</v>
      </c>
      <c r="O16" s="28">
        <f>N16*D16*(1+$E$5)</f>
        <v>0</v>
      </c>
      <c r="P16" s="29">
        <f>IF(B16="",0,O16*VLOOKUP(B16,$H$4:$J$7,3,FALSE)*(1+$E$6))</f>
        <v>0</v>
      </c>
      <c r="Q16" s="29">
        <f>M16+P16</f>
        <v>0</v>
      </c>
      <c r="R16" s="29">
        <f>IF(D16&gt;0,Q16/D16,0)</f>
        <v>0</v>
      </c>
    </row>
    <row r="17" spans="1:18" x14ac:dyDescent="0.25">
      <c r="A17" s="22"/>
      <c r="B17" s="22"/>
      <c r="C17" s="10"/>
      <c r="D17" s="22"/>
      <c r="E17" s="22"/>
      <c r="F17" s="22"/>
      <c r="G17" s="26"/>
      <c r="H17" s="22"/>
      <c r="I17" s="26"/>
      <c r="J17" s="26"/>
      <c r="K17" s="27">
        <f>IF(I17&gt;0,(G17/I17+H17*J17/60)*(1+$E$4),0)</f>
        <v>0</v>
      </c>
      <c r="L17" s="28">
        <f>K17*D17</f>
        <v>0</v>
      </c>
      <c r="M17" s="29">
        <f>L17*$E$3</f>
        <v>0</v>
      </c>
      <c r="N17" s="27">
        <f>IF(B17="",0,E17*F17*C17*VLOOKUP(B17,$H$4:$J$7,2,FALSE)/1000000)</f>
        <v>0</v>
      </c>
      <c r="O17" s="28">
        <f>N17*D17*(1+$E$5)</f>
        <v>0</v>
      </c>
      <c r="P17" s="29">
        <f>IF(B17="",0,O17*VLOOKUP(B17,$H$4:$J$7,3,FALSE)*(1+$E$6))</f>
        <v>0</v>
      </c>
      <c r="Q17" s="29">
        <f>M17+P17</f>
        <v>0</v>
      </c>
      <c r="R17" s="29">
        <f>IF(D17&gt;0,Q17/D17,0)</f>
        <v>0</v>
      </c>
    </row>
    <row r="18" spans="1:18" x14ac:dyDescent="0.25">
      <c r="A18" s="22"/>
      <c r="B18" s="22"/>
      <c r="C18" s="10"/>
      <c r="D18" s="22"/>
      <c r="E18" s="22"/>
      <c r="F18" s="22"/>
      <c r="G18" s="26"/>
      <c r="H18" s="22"/>
      <c r="I18" s="26"/>
      <c r="J18" s="26"/>
      <c r="K18" s="27">
        <f>IF(I18&gt;0,(G18/I18+H18*J18/60)*(1+$E$4),0)</f>
        <v>0</v>
      </c>
      <c r="L18" s="28">
        <f>K18*D18</f>
        <v>0</v>
      </c>
      <c r="M18" s="29">
        <f>L18*$E$3</f>
        <v>0</v>
      </c>
      <c r="N18" s="27">
        <f>IF(B18="",0,E18*F18*C18*VLOOKUP(B18,$H$4:$J$7,2,FALSE)/1000000)</f>
        <v>0</v>
      </c>
      <c r="O18" s="28">
        <f>N18*D18*(1+$E$5)</f>
        <v>0</v>
      </c>
      <c r="P18" s="29">
        <f>IF(B18="",0,O18*VLOOKUP(B18,$H$4:$J$7,3,FALSE)*(1+$E$6))</f>
        <v>0</v>
      </c>
      <c r="Q18" s="29">
        <f>M18+P18</f>
        <v>0</v>
      </c>
      <c r="R18" s="29">
        <f>IF(D18&gt;0,Q18/D18,0)</f>
        <v>0</v>
      </c>
    </row>
    <row r="19" spans="1:18" x14ac:dyDescent="0.25">
      <c r="A19" s="22"/>
      <c r="B19" s="22"/>
      <c r="C19" s="10"/>
      <c r="D19" s="22"/>
      <c r="E19" s="22"/>
      <c r="F19" s="22"/>
      <c r="G19" s="26"/>
      <c r="H19" s="22"/>
      <c r="I19" s="26"/>
      <c r="J19" s="26"/>
      <c r="K19" s="27">
        <f>IF(I19&gt;0,(G19/I19+H19*J19/60)*(1+$E$4),0)</f>
        <v>0</v>
      </c>
      <c r="L19" s="28">
        <f>K19*D19</f>
        <v>0</v>
      </c>
      <c r="M19" s="29">
        <f>L19*$E$3</f>
        <v>0</v>
      </c>
      <c r="N19" s="27">
        <f>IF(B19="",0,E19*F19*C19*VLOOKUP(B19,$H$4:$J$7,2,FALSE)/1000000)</f>
        <v>0</v>
      </c>
      <c r="O19" s="28">
        <f>N19*D19*(1+$E$5)</f>
        <v>0</v>
      </c>
      <c r="P19" s="29">
        <f>IF(B19="",0,O19*VLOOKUP(B19,$H$4:$J$7,3,FALSE)*(1+$E$6))</f>
        <v>0</v>
      </c>
      <c r="Q19" s="29">
        <f>M19+P19</f>
        <v>0</v>
      </c>
      <c r="R19" s="29">
        <f>IF(D19&gt;0,Q19/D19,0)</f>
        <v>0</v>
      </c>
    </row>
    <row r="20" spans="1:18" x14ac:dyDescent="0.25">
      <c r="A20" s="22"/>
      <c r="B20" s="22"/>
      <c r="C20" s="10"/>
      <c r="D20" s="22"/>
      <c r="E20" s="22"/>
      <c r="F20" s="22"/>
      <c r="G20" s="26"/>
      <c r="H20" s="22"/>
      <c r="I20" s="26"/>
      <c r="J20" s="26"/>
      <c r="K20" s="27">
        <f>IF(I20&gt;0,(G20/I20+H20*J20/60)*(1+$E$4),0)</f>
        <v>0</v>
      </c>
      <c r="L20" s="28">
        <f>K20*D20</f>
        <v>0</v>
      </c>
      <c r="M20" s="29">
        <f>L20*$E$3</f>
        <v>0</v>
      </c>
      <c r="N20" s="27">
        <f>IF(B20="",0,E20*F20*C20*VLOOKUP(B20,$H$4:$J$7,2,FALSE)/1000000)</f>
        <v>0</v>
      </c>
      <c r="O20" s="28">
        <f>N20*D20*(1+$E$5)</f>
        <v>0</v>
      </c>
      <c r="P20" s="29">
        <f>IF(B20="",0,O20*VLOOKUP(B20,$H$4:$J$7,3,FALSE)*(1+$E$6))</f>
        <v>0</v>
      </c>
      <c r="Q20" s="29">
        <f>M20+P20</f>
        <v>0</v>
      </c>
      <c r="R20" s="29">
        <f>IF(D20&gt;0,Q20/D20,0)</f>
        <v>0</v>
      </c>
    </row>
    <row r="21" spans="1:18" x14ac:dyDescent="0.25">
      <c r="A21" s="22"/>
      <c r="B21" s="22"/>
      <c r="C21" s="10"/>
      <c r="D21" s="22"/>
      <c r="E21" s="22"/>
      <c r="F21" s="22"/>
      <c r="G21" s="26"/>
      <c r="H21" s="22"/>
      <c r="I21" s="26"/>
      <c r="J21" s="26"/>
      <c r="K21" s="27">
        <f>IF(I21&gt;0,(G21/I21+H21*J21/60)*(1+$E$4),0)</f>
        <v>0</v>
      </c>
      <c r="L21" s="28">
        <f>K21*D21</f>
        <v>0</v>
      </c>
      <c r="M21" s="29">
        <f>L21*$E$3</f>
        <v>0</v>
      </c>
      <c r="N21" s="27">
        <f>IF(B21="",0,E21*F21*C21*VLOOKUP(B21,$H$4:$J$7,2,FALSE)/1000000)</f>
        <v>0</v>
      </c>
      <c r="O21" s="28">
        <f>N21*D21*(1+$E$5)</f>
        <v>0</v>
      </c>
      <c r="P21" s="29">
        <f>IF(B21="",0,O21*VLOOKUP(B21,$H$4:$J$7,3,FALSE)*(1+$E$6))</f>
        <v>0</v>
      </c>
      <c r="Q21" s="29">
        <f>M21+P21</f>
        <v>0</v>
      </c>
      <c r="R21" s="29">
        <f>IF(D21&gt;0,Q21/D21,0)</f>
        <v>0</v>
      </c>
    </row>
    <row r="22" spans="1:18" x14ac:dyDescent="0.25">
      <c r="A22" s="22"/>
      <c r="B22" s="22"/>
      <c r="C22" s="10"/>
      <c r="D22" s="22"/>
      <c r="E22" s="22"/>
      <c r="F22" s="22"/>
      <c r="G22" s="26"/>
      <c r="H22" s="22"/>
      <c r="I22" s="26"/>
      <c r="J22" s="26"/>
      <c r="K22" s="27">
        <f>IF(I22&gt;0,(G22/I22+H22*J22/60)*(1+$E$4),0)</f>
        <v>0</v>
      </c>
      <c r="L22" s="28">
        <f>K22*D22</f>
        <v>0</v>
      </c>
      <c r="M22" s="29">
        <f>L22*$E$3</f>
        <v>0</v>
      </c>
      <c r="N22" s="27">
        <f>IF(B22="",0,E22*F22*C22*VLOOKUP(B22,$H$4:$J$7,2,FALSE)/1000000)</f>
        <v>0</v>
      </c>
      <c r="O22" s="28">
        <f>N22*D22*(1+$E$5)</f>
        <v>0</v>
      </c>
      <c r="P22" s="29">
        <f>IF(B22="",0,O22*VLOOKUP(B22,$H$4:$J$7,3,FALSE)*(1+$E$6))</f>
        <v>0</v>
      </c>
      <c r="Q22" s="29">
        <f>M22+P22</f>
        <v>0</v>
      </c>
      <c r="R22" s="29">
        <f>IF(D22&gt;0,Q22/D22,0)</f>
        <v>0</v>
      </c>
    </row>
    <row r="23" spans="1:18" x14ac:dyDescent="0.25">
      <c r="A23" s="22"/>
      <c r="B23" s="22"/>
      <c r="C23" s="10"/>
      <c r="D23" s="22"/>
      <c r="E23" s="22"/>
      <c r="F23" s="22"/>
      <c r="G23" s="26"/>
      <c r="H23" s="22"/>
      <c r="I23" s="26"/>
      <c r="J23" s="26"/>
      <c r="K23" s="27">
        <f>IF(I23&gt;0,(G23/I23+H23*J23/60)*(1+$E$4),0)</f>
        <v>0</v>
      </c>
      <c r="L23" s="28">
        <f>K23*D23</f>
        <v>0</v>
      </c>
      <c r="M23" s="29">
        <f>L23*$E$3</f>
        <v>0</v>
      </c>
      <c r="N23" s="27">
        <f>IF(B23="",0,E23*F23*C23*VLOOKUP(B23,$H$4:$J$7,2,FALSE)/1000000)</f>
        <v>0</v>
      </c>
      <c r="O23" s="28">
        <f>N23*D23*(1+$E$5)</f>
        <v>0</v>
      </c>
      <c r="P23" s="29">
        <f>IF(B23="",0,O23*VLOOKUP(B23,$H$4:$J$7,3,FALSE)*(1+$E$6))</f>
        <v>0</v>
      </c>
      <c r="Q23" s="29">
        <f>M23+P23</f>
        <v>0</v>
      </c>
      <c r="R23" s="29">
        <f>IF(D23&gt;0,Q23/D23,0)</f>
        <v>0</v>
      </c>
    </row>
    <row r="24" spans="1:18" x14ac:dyDescent="0.25">
      <c r="A24" s="22"/>
      <c r="B24" s="22"/>
      <c r="C24" s="10"/>
      <c r="D24" s="22"/>
      <c r="E24" s="22"/>
      <c r="F24" s="22"/>
      <c r="G24" s="26"/>
      <c r="H24" s="22"/>
      <c r="I24" s="26"/>
      <c r="J24" s="26"/>
      <c r="K24" s="27">
        <f>IF(I24&gt;0,(G24/I24+H24*J24/60)*(1+$E$4),0)</f>
        <v>0</v>
      </c>
      <c r="L24" s="28">
        <f>K24*D24</f>
        <v>0</v>
      </c>
      <c r="M24" s="29">
        <f>L24*$E$3</f>
        <v>0</v>
      </c>
      <c r="N24" s="27">
        <f>IF(B24="",0,E24*F24*C24*VLOOKUP(B24,$H$4:$J$7,2,FALSE)/1000000)</f>
        <v>0</v>
      </c>
      <c r="O24" s="28">
        <f>N24*D24*(1+$E$5)</f>
        <v>0</v>
      </c>
      <c r="P24" s="29">
        <f>IF(B24="",0,O24*VLOOKUP(B24,$H$4:$J$7,3,FALSE)*(1+$E$6))</f>
        <v>0</v>
      </c>
      <c r="Q24" s="29">
        <f>M24+P24</f>
        <v>0</v>
      </c>
      <c r="R24" s="29">
        <f>IF(D24&gt;0,Q24/D24,0)</f>
        <v>0</v>
      </c>
    </row>
    <row r="25" spans="1:18" x14ac:dyDescent="0.25">
      <c r="A25" s="22"/>
      <c r="B25" s="22"/>
      <c r="C25" s="10"/>
      <c r="D25" s="22"/>
      <c r="E25" s="22"/>
      <c r="F25" s="22"/>
      <c r="G25" s="26"/>
      <c r="H25" s="22"/>
      <c r="I25" s="26"/>
      <c r="J25" s="26"/>
      <c r="K25" s="27">
        <f>IF(I25&gt;0,(G25/I25+H25*J25/60)*(1+$E$4),0)</f>
        <v>0</v>
      </c>
      <c r="L25" s="28">
        <f>K25*D25</f>
        <v>0</v>
      </c>
      <c r="M25" s="29">
        <f>L25*$E$3</f>
        <v>0</v>
      </c>
      <c r="N25" s="27">
        <f>IF(B25="",0,E25*F25*C25*VLOOKUP(B25,$H$4:$J$7,2,FALSE)/1000000)</f>
        <v>0</v>
      </c>
      <c r="O25" s="28">
        <f>N25*D25*(1+$E$5)</f>
        <v>0</v>
      </c>
      <c r="P25" s="29">
        <f>IF(B25="",0,O25*VLOOKUP(B25,$H$4:$J$7,3,FALSE)*(1+$E$6))</f>
        <v>0</v>
      </c>
      <c r="Q25" s="29">
        <f>M25+P25</f>
        <v>0</v>
      </c>
      <c r="R25" s="29">
        <f>IF(D25&gt;0,Q25/D25,0)</f>
        <v>0</v>
      </c>
    </row>
    <row r="27" spans="1:17" x14ac:dyDescent="0.25">
      <c r="A27" s="25" t="s">
        <v>95</v>
      </c>
      <c r="P27" s="30" t="s">
        <v>96</v>
      </c>
      <c r="Q27" s="14">
        <f>SUM(Q11:Q25)</f>
        <v>8317.011074184304</v>
      </c>
    </row>
    <row r="28" spans="16:17" x14ac:dyDescent="0.25">
      <c r="P28" s="30" t="s">
        <v>97</v>
      </c>
      <c r="Q28" s="14">
        <f>MAX(Q27,E8)</f>
        <v>8317.011074184304</v>
      </c>
    </row>
    <row r="29" spans="16:17" x14ac:dyDescent="0.25">
      <c r="P29" s="30" t="s">
        <v>74</v>
      </c>
      <c r="Q29" s="14">
        <f>Q28*E7</f>
        <v>1663.4022148368608</v>
      </c>
    </row>
    <row r="30" spans="16:17" x14ac:dyDescent="0.25">
      <c r="P30" s="30" t="s">
        <v>98</v>
      </c>
      <c r="Q30" s="31">
        <f>Q28+Q29</f>
        <v>9980.413289021164</v>
      </c>
    </row>
  </sheetData>
  <dataValidations count="1">
    <dataValidation type="list" allowBlank="1" showErrorMessage="1" errorTitle="Malzeme" error="Listeden seçin (H4:H7)." sqref="B11:B25">
      <formula1>$H$4:$H$7</formula1>
    </dataValidation>
  </dataValidation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Nasıl Kullanılır</vt:lpstr>
      <vt:lpstr>Dakika Ücreti</vt:lpstr>
      <vt:lpstr>Kesim Hızları</vt:lpstr>
      <vt:lpstr>Teklif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LazerCRM — lazercrm.com.tr</dc:creator>
  <dc:title>Lazer Kesim Maliyet Hesaplama Şablonu</dc:title>
  <dc:subject/>
  <dc:description/>
  <cp:keywords/>
  <cp:category/>
  <cp:lastModifiedBy>Unknown</cp:lastModifiedBy>
  <dcterms:created xsi:type="dcterms:W3CDTF">2026-09-30T23:17:37Z</dcterms:created>
  <dcterms:modified xsi:type="dcterms:W3CDTF">2026-09-30T23:17:37Z</dcterms:modified>
</cp:coreProperties>
</file>